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13832c00c4e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rward Cash Timing" sheetId="1" r:id="R3880d554910643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;(#,##0.00);&quot;—&quot;"/>
    <x:numFmt numFmtId="201" formatCode="0.00000000;(0.00000000);&quot;—&quot;"/>
    <x:numFmt numFmtId="202" formatCode="#,##0;(#,##0);&quot;—&quot;"/>
    <x:numFmt numFmtId="203" formatCode="&quot;$&quot;0.00;(&quot;$&quot;0.00);&quot;—&quot;"/>
    <x:numFmt numFmtId="204" formatCode="0.0%;(0.0%);&quot;—&quot;"/>
  </x:numFmts>
  <x:fonts count="12">
    <x:font>
      <x:sz val="11"/>
      <x:name val="Carlito"/>
    </x:font>
    <x:font>
      <x:sz val="10"/>
      <x:color rgb="FF000000"/>
      <x:name val="Arial"/>
    </x:font>
    <x:font>
      <x:b/>
      <x:sz val="16"/>
      <x:color rgb="FF142D45"/>
      <x:name val="Arial"/>
    </x:font>
    <x:font>
      <x:i/>
      <x:sz val="10"/>
      <x:color rgb="FF607183"/>
      <x:name val="Arial"/>
    </x:font>
    <x:font>
      <x:b/>
      <x:sz val="10"/>
      <x:color rgb="FFFFFFFF"/>
      <x:name val="Arial"/>
    </x:font>
    <x:font>
      <x:b/>
      <x:sz val="10"/>
      <x:color rgb="FF142D45"/>
      <x:name val="Arial"/>
    </x:font>
    <x:font>
      <x:b/>
      <x:sz val="14"/>
      <x:color rgb="FF142D45"/>
      <x:name val="Arial"/>
    </x:font>
    <x:font>
      <x:i/>
      <x:sz val="10"/>
      <x:color rgb="FF000000"/>
      <x:name val="Arial"/>
    </x:font>
    <x:font>
      <x:sz val="10"/>
      <x:color rgb="FF155CC0"/>
      <x:name val="Arial"/>
    </x:font>
    <x:font>
      <x:i/>
      <x:sz val="10"/>
      <x:color rgb="FF155CC0"/>
      <x:name val="Arial"/>
    </x:font>
    <x:font>
      <x:sz val="10"/>
      <x:color rgb="FF607183"/>
      <x:name val="Arial"/>
    </x:font>
    <x:font>
      <x:b/>
      <x:sz val="10"/>
      <x:color rgb="FF000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42D45"/>
      </x:patternFill>
    </x:fill>
    <x:fill>
      <x:patternFill patternType="solid">
        <x:fgColor rgb="FFF4F8FD"/>
      </x:patternFill>
    </x:fill>
  </x:fills>
  <x:borders count="7">
    <x:border/>
    <x:border>
      <x:bottom style="thin">
        <x:color rgb="FFC7D1DB"/>
      </x:bottom>
    </x:border>
    <x:border>
      <x:left style="dashed">
        <x:color rgb="FFC7D1DB"/>
      </x:left>
      <x:right style="dashed">
        <x:color rgb="FFC7D1DB"/>
      </x:right>
      <x:top style="dashed">
        <x:color rgb="FFC7D1DB"/>
      </x:top>
      <x:bottom style="dashed">
        <x:color rgb="FFC7D1DB"/>
      </x:bottom>
    </x:border>
    <x:border>
      <x:top style="thin">
        <x:color rgb="FFC7D1DB"/>
      </x:top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5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0" fontId="6" fillId="0" borderId="0" xfId="0" applyNumberFormat="1" applyFont="1" applyFill="1" applyBorder="1" applyAlignment="1">
      <x:alignment horizontal="right" vertical="center"/>
    </x:xf>
    <x:xf numFmtId="0" fontId="1" fillId="0" borderId="3" xfId="0" applyNumberFormat="1" applyFont="1" applyFill="1" applyBorder="1" applyAlignment="1">
      <x:alignment vertical="center"/>
    </x:xf>
    <x:xf numFmtId="202" fontId="1" fillId="0" borderId="3" xfId="0" applyNumberFormat="1" applyFont="1" applyFill="1" applyBorder="1" applyAlignment="1">
      <x:alignment horizontal="right" vertical="center"/>
    </x:xf>
    <x:xf numFmtId="200" fontId="6" fillId="0" borderId="3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4" fontId="7" fillId="0" borderId="0" xfId="0" applyNumberFormat="1" applyFont="1" applyFill="1" applyBorder="1" applyAlignment="1">
      <x:alignment vertical="center"/>
    </x:xf>
    <x:xf numFmtId="0" fontId="8" fillId="0" borderId="2" xfId="0" applyNumberFormat="1" applyFont="1" applyFill="1" applyBorder="1" applyAlignment="1">
      <x:alignment horizontal="center" vertical="center"/>
    </x:xf>
    <x:xf numFmtId="0" fontId="8" fillId="3" borderId="2" xfId="0" applyNumberFormat="1" applyFont="1" applyFill="1" applyBorder="1" applyAlignment="1">
      <x:alignment horizontal="center" vertical="center"/>
    </x:xf>
    <x:xf numFmtId="202" fontId="8" fillId="0" borderId="0" xfId="0" applyNumberFormat="1" applyFont="1" applyFill="1" applyBorder="1" applyAlignment="1">
      <x:alignment vertical="center"/>
    </x:xf>
    <x:xf numFmtId="202" fontId="8" fillId="3" borderId="0" xfId="0" applyNumberFormat="1" applyFont="1" applyFill="1" applyBorder="1" applyAlignment="1">
      <x:alignment vertical="center"/>
    </x:xf>
    <x:xf numFmtId="203" fontId="8" fillId="0" borderId="0" xfId="0" applyNumberFormat="1" applyFont="1" applyFill="1" applyBorder="1" applyAlignment="1">
      <x:alignment vertical="center"/>
    </x:xf>
    <x:xf numFmtId="203" fontId="8" fillId="3" borderId="0" xfId="0" applyNumberFormat="1" applyFont="1" applyFill="1" applyBorder="1" applyAlignment="1">
      <x:alignment vertical="center"/>
    </x:xf>
    <x:xf numFmtId="204" fontId="9" fillId="0" borderId="0" xfId="0" applyNumberFormat="1" applyFont="1" applyFill="1" applyBorder="1" applyAlignment="1">
      <x:alignment vertical="center"/>
    </x:xf>
    <x:xf numFmtId="204" fontId="9" fillId="3" borderId="0" xfId="0" applyNumberFormat="1" applyFont="1" applyFill="1" applyBorder="1" applyAlignment="1">
      <x:alignment vertical="center"/>
    </x:xf>
    <x:xf numFmtId="200" fontId="8" fillId="0" borderId="0" xfId="0" applyNumberFormat="1" applyFont="1" applyFill="1" applyBorder="1" applyAlignment="1">
      <x:alignment vertical="center"/>
    </x:xf>
    <x:xf numFmtId="200" fontId="8" fillId="3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 wrapText="0"/>
    </x:xf>
    <x:xf numFmtId="203" fontId="1" fillId="0" borderId="0" xfId="0" applyNumberFormat="1" applyFont="1" applyFill="1" applyBorder="1" applyAlignment="1">
      <x:alignment horizontal="right" vertical="center"/>
    </x:xf>
    <x:xf numFmtId="200" fontId="1" fillId="0" borderId="3" xfId="0" applyNumberFormat="1" applyFont="1" applyFill="1" applyBorder="1" applyAlignment="1">
      <x:alignment horizontal="right" vertical="center"/>
    </x:xf>
    <x:xf numFmtId="0" fontId="4" fillId="2" borderId="4" xfId="0" applyNumberFormat="1" applyFont="1" applyFill="1" applyBorder="1" applyAlignment="1">
      <x:alignment vertical="center"/>
    </x:xf>
    <x:xf numFmtId="0" fontId="4" fillId="2" borderId="5" xfId="0" applyNumberFormat="1" applyFont="1" applyFill="1" applyBorder="1" applyAlignment="1">
      <x:alignment vertical="center"/>
    </x:xf>
    <x:xf numFmtId="0" fontId="4" fillId="2" borderId="6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 wrapText="1"/>
    </x:xf>
    <x:xf numFmtId="0" fontId="4" fillId="2" borderId="5" xfId="0" applyNumberFormat="1" applyFont="1" applyFill="1" applyBorder="1" applyAlignment="1">
      <x:alignment vertical="center" wrapText="1"/>
    </x:xf>
    <x:xf numFmtId="0" fontId="4" fillId="2" borderId="6" xfId="0" applyNumberFormat="1" applyFont="1" applyFill="1" applyBorder="1" applyAlignment="1">
      <x:alignment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4" fillId="2" borderId="5" xfId="0" applyNumberFormat="1" applyFont="1" applyFill="1" applyBorder="1" applyAlignment="1">
      <x:alignment horizontal="center" vertical="center" wrapText="1"/>
    </x:xf>
    <x:xf numFmtId="0" fontId="4" fillId="2" borderId="6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0" fontId="8" fillId="3" borderId="0" xfId="0" applyNumberFormat="1" applyFont="1" applyFill="1" applyBorder="1" applyAlignment="1">
      <x:alignment horizontal="right" vertical="center"/>
    </x:xf>
    <x:xf numFmtId="0" fontId="1" fillId="0" borderId="3" xfId="0" applyNumberFormat="1" applyFont="1" applyFill="1" applyBorder="1" applyAlignment="1">
      <x:alignment horizontal="right" vertical="center"/>
    </x:xf>
    <x:xf numFmtId="0" fontId="11" fillId="0" borderId="3" xfId="0" applyNumberFormat="1" applyFont="1" applyFill="1" applyBorder="1" applyAlignment="1">
      <x:alignment horizontal="right" vertical="center"/>
    </x:xf>
    <x:xf numFmtId="200" fontId="11" fillId="0" borderId="3" xfId="0" applyNumberFormat="1" applyFont="1" applyFill="1" applyBorder="1" applyAlignment="1">
      <x:alignment horizontal="right" vertical="center"/>
    </x:xf>
    <x:xf numFmtId="202" fontId="11" fillId="0" borderId="3" xfId="0" applyNumberFormat="1" applyFont="1" applyFill="1" applyBorder="1" applyAlignment="1">
      <x:alignment horizontal="right" vertical="center"/>
    </x:xf>
    <x:xf numFmtId="0" fontId="11" fillId="0" borderId="3" xfId="0" applyNumberFormat="1" applyFont="1" applyFill="1" applyBorder="1" applyAlignment="1">
      <x:alignment horizontal="left" vertical="center"/>
    </x:xf>
  </x:cellXfs>
  <x:cellStyles count="1">
    <x:cellStyle name="Normal" xfId="0"/>
  </x:cellStyles>
  <x:dxfs count="17">
    <x:dxf>
      <x:fill>
        <x:patternFill patternType="solid">
          <x:bgColor rgb="FFFFF1D5"/>
        </x:patternFill>
      </x:fill>
    </x:dxf>
    <x:dxf>
      <x:font>
        <x:b/>
        <x:color rgb="FFA52D36"/>
      </x:font>
      <x:fill>
        <x:patternFill patternType="solid">
          <x:bgColor rgb="FFFCE5E6"/>
        </x:patternFill>
      </x:fill>
    </x:dxf>
    <x:dxf>
      <x:font>
        <x:b/>
        <x:color rgb="FFA52D36"/>
      </x:font>
      <x:fill>
        <x:patternFill patternType="solid">
          <x:bgColor rgb="FFFCE5E6"/>
        </x:patternFill>
      </x:fill>
    </x:dxf>
    <x:dxf>
      <x:font>
        <x:b/>
        <x:color rgb="FFA52D36"/>
      </x:font>
      <x:fill>
        <x:patternFill patternType="solid">
          <x:bgColor rgb="FFFCE5E6"/>
        </x:patternFill>
      </x:fill>
    </x:dxf>
    <x:dxf>
      <x:font>
        <x:b/>
        <x:color rgb="FFA52D36"/>
      </x:font>
      <x:fill>
        <x:patternFill patternType="solid">
          <x:bgColor rgb="FFFCE5E6"/>
        </x:patternFill>
      </x:fill>
    </x:dxf>
    <x:dxf>
      <x:font>
        <x:b/>
        <x:color rgb="FFA52D36"/>
      </x:font>
      <x:fill>
        <x:patternFill patternType="solid">
          <x:bgColor rgb="FFFCE5E6"/>
        </x:patternFill>
      </x:fill>
    </x:dxf>
    <x:dxf>
      <x:font>
        <x:b/>
        <x:color rgb="FFA52D36"/>
      </x:font>
      <x:fill>
        <x:patternFill patternType="solid">
          <x:bgColor rgb="FFFCE5E6"/>
        </x:patternFill>
      </x:fill>
    </x:dxf>
    <x:dxf>
      <x:font>
        <x:b/>
        <x:color rgb="FFA52D36"/>
      </x:font>
      <x:fill>
        <x:patternFill patternType="solid">
          <x:bgColor rgb="FFFCE5E6"/>
        </x:patternFill>
      </x:fill>
    </x:dxf>
    <x:dxf>
      <x:font>
        <x:b/>
        <x:color rgb="FFA52D36"/>
      </x:font>
      <x:fill>
        <x:patternFill patternType="solid">
          <x:bgColor rgb="FFFCE5E6"/>
        </x:patternFill>
      </x:fill>
    </x:dxf>
    <x:dxf>
      <x:font>
        <x:b/>
        <x:color rgb="FFA52D36"/>
      </x:font>
      <x:fill>
        <x:patternFill patternType="solid">
          <x:bgColor rgb="FFFCE5E6"/>
        </x:patternFill>
      </x:fill>
    </x:dxf>
    <x:dxf>
      <x:font>
        <x:b/>
        <x:color rgb="FFA52D36"/>
      </x:font>
      <x:fill>
        <x:patternFill patternType="solid">
          <x:bgColor rgb="FFFCE5E6"/>
        </x:patternFill>
      </x:fill>
    </x:dxf>
    <x:dxf>
      <x:font>
        <x:b/>
        <x:color rgb="FFA52D36"/>
      </x:font>
      <x:fill>
        <x:patternFill patternType="solid">
          <x:bgColor rgb="FFFCE5E6"/>
        </x:patternFill>
      </x:fill>
    </x:dxf>
    <x:dxf>
      <x:font>
        <x:b/>
        <x:color rgb="FFA52D36"/>
      </x:font>
      <x:fill>
        <x:patternFill patternType="solid">
          <x:bgColor rgb="FFFCE5E6"/>
        </x:patternFill>
      </x:fill>
    </x:dxf>
    <x:dxf>
      <x:font>
        <x:b/>
        <x:color rgb="FFA52D36"/>
      </x:font>
      <x:fill>
        <x:patternFill patternType="solid">
          <x:bgColor rgb="FFFCE5E6"/>
        </x:patternFill>
      </x:fill>
    </x:dxf>
    <x:dxf>
      <x:font>
        <x:b/>
        <x:color rgb="FFA52D36"/>
      </x:font>
      <x:fill>
        <x:patternFill patternType="solid">
          <x:bgColor rgb="FFFCE5E6"/>
        </x:patternFill>
      </x:fill>
    </x:dxf>
    <x:dxf>
      <x:font>
        <x:color rgb="FFA52D36"/>
      </x:font>
    </x:dxf>
    <x:dxf>
      <x:fill>
        <x:patternFill patternType="solid">
          <x:bgColor rgb="FFFFF1D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c0b16ae37e40c7" /><Relationship Type="http://schemas.openxmlformats.org/officeDocument/2006/relationships/theme" Target="/xl/theme/theme1.xml" Id="Rbb34ef7c66874088" /><Relationship Type="http://schemas.openxmlformats.org/officeDocument/2006/relationships/sharedStrings" Target="/xl/sharedStrings.xml" Id="R864b2a6b287d4823" /><Relationship Type="http://schemas.openxmlformats.org/officeDocument/2006/relationships/worksheet" Target="/xl/worksheets/sheet1.xml" Id="R3880d5549106438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42D45"/>
  </x:sheetPr>
  <x:sheetViews>
    <x:sheetView showGridLines="0" workbookViewId="0"/>
  </x:sheetViews>
  <x:sheetFormatPr defaultRowHeight="15"/>
  <x:cols>
    <x:col min="1" max="1" width="3" hidden="0" customWidth="1"/>
    <x:col min="2" max="2" width="13" hidden="0" customWidth="1"/>
    <x:col min="3" max="3" width="14" hidden="0" customWidth="1"/>
    <x:col min="4" max="4" width="16" hidden="0" customWidth="1"/>
    <x:col min="5" max="5" width="17" hidden="0" customWidth="1"/>
    <x:col min="6" max="6" width="16" hidden="0" customWidth="1"/>
    <x:col min="7" max="7" width="20" hidden="0" customWidth="1"/>
    <x:col min="8" max="8" width="18" hidden="0" customWidth="1"/>
    <x:col min="9" max="9" width="18" hidden="0" customWidth="1"/>
    <x:col min="10" max="10" width="3" hidden="0" customWidth="1"/>
    <x:col min="11" max="11" width="49" hidden="0" customWidth="1"/>
  </x:cols>
  <x:sheetData>
    <x:row r="1" ht="16" customHeight="1"/>
    <x:row r="2" ht="29" customHeight="1">
      <x:c r="B2" s="4" t="str">
        <x:v>Forward Equity Cash Timing</x:v>
      </x:c>
      <x:c r="C2" s="5"/>
      <x:c r="D2" s="5"/>
      <x:c r="E2" s="5"/>
      <x:c r="F2" s="5"/>
      <x:c r="G2" s="5"/>
      <x:c r="H2" s="5"/>
      <x:c r="I2" s="5"/>
      <x:c r="J2" s="5"/>
      <x:c r="K2" s="5"/>
    </x:row>
    <x:row r="3" ht="21" customHeight="1">
      <x:c r="B3" s="6" t="str">
        <x:v>AI Infra Credit. Hypothetical single component. Cash in USDm; share prices in USD; shares unscaled. September 22, 2026.</x:v>
      </x:c>
      <x:c r="C3" s="2"/>
      <x:c r="D3" s="2"/>
      <x:c r="E3" s="2"/>
      <x:c r="F3" s="2"/>
      <x:c r="G3" s="2"/>
      <x:c r="H3" s="2"/>
      <x:c r="I3" s="2"/>
      <x:c r="J3" s="2"/>
      <x:c r="K3" s="2"/>
    </x:row>
    <x:row r="4" ht="21" customHeight="1">
      <x:c r="B4" s="2" t="str">
        <x:v>Settlement mode</x:v>
      </x:c>
      <x:c r="C4" s="2"/>
      <x:c r="D4" s="27" t="str">
        <x:v>Cash</x:v>
      </x:c>
      <x:c r="E4" s="2"/>
      <x:c r="F4" s="2"/>
      <x:c r="G4" s="6" t="str">
        <x:v>Mode applies to incremental consideration.</x:v>
      </x:c>
      <x:c r="H4" s="2"/>
      <x:c r="I4" s="2"/>
      <x:c r="J4" s="2"/>
      <x:c r="K4" s="2"/>
    </x:row>
    <x:row r="5" ht="21" customHeight="1"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24" customHeight="1">
      <x:c r="B6" s="10" t="str">
        <x:v>Results</x:v>
      </x:c>
      <x:c r="C6" s="10"/>
      <x:c r="D6" s="10"/>
      <x:c r="E6" s="10"/>
      <x:c r="F6" s="2"/>
      <x:c r="G6" s="10" t="str">
        <x:v>Hypothetical inputs</x:v>
      </x:c>
      <x:c r="H6" s="10"/>
      <x:c r="I6" s="10"/>
      <x:c r="J6" s="2"/>
      <x:c r="K6" s="11" t="str">
        <x:v>Using the model</x:v>
      </x:c>
    </x:row>
    <x:row r="7" ht="21" customHeight="1"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28" customHeight="1">
      <x:c r="B8" s="2" t="str">
        <x:v>Cash at physical settlement (USDm)</x:v>
      </x:c>
      <x:c r="C8" s="2"/>
      <x:c r="D8" s="2"/>
      <x:c r="E8" s="18" t="n">
        <x:f>E29</x:f>
        <x:v>109</x:v>
      </x:c>
      <x:c r="F8" s="2"/>
      <x:c r="G8" s="2" t="str">
        <x:v>Shares in this component</x:v>
      </x:c>
      <x:c r="H8" s="2"/>
      <x:c r="I8" s="29" t="n">
        <x:v>1000000</x:v>
      </x:c>
      <x:c r="J8" s="2"/>
      <x:c r="K8" s="37" t="str">
        <x:v>Edit blue cells. D4 selects Cash or Shares.</x:v>
      </x:c>
    </x:row>
    <x:row r="9" ht="21" customHeight="1">
      <x:c r="B9" s="2" t="str">
        <x:v>Fractional-share cash at true-up (USDm)</x:v>
      </x:c>
      <x:c r="C9" s="2"/>
      <x:c r="D9" s="2"/>
      <x:c r="E9" s="16" t="n">
        <x:f>E31</x:f>
        <x:v>0</x:v>
      </x:c>
      <x:c r="F9" s="2"/>
      <x:c r="G9" s="2" t="str">
        <x:v>Hedge reference price (USD)</x:v>
      </x:c>
      <x:c r="H9" s="2"/>
      <x:c r="I9" s="31" t="n">
        <x:v>100</x:v>
      </x:c>
      <x:c r="J9" s="2"/>
      <x:c r="K9" s="37" t="str">
        <x:v>Enter cash uses below in D39:D50 (USDm).</x:v>
      </x:c>
    </x:row>
    <x:row r="10" ht="21" customHeight="1">
      <x:c r="B10" s="19" t="str">
        <x:v>Shares delivered to the dealer</x:v>
      </x:c>
      <x:c r="C10" s="19"/>
      <x:c r="D10" s="19"/>
      <x:c r="E10" s="20" t="n">
        <x:f>E22</x:f>
        <x:v>1000000</x:v>
      </x:c>
      <x:c r="F10" s="2"/>
      <x:c r="G10" s="24" t="str">
        <x:v>Floor / reference price</x:v>
      </x:c>
      <x:c r="H10" s="24"/>
      <x:c r="I10" s="33" t="n">
        <x:v>0.9</x:v>
      </x:c>
      <x:c r="J10" s="2"/>
      <x:c r="K10" s="37" t="str">
        <x:v>Average valuation prices before applying</x:v>
      </x:c>
    </x:row>
    <x:row r="11" ht="21" customHeight="1">
      <x:c r="B11" s="2" t="str">
        <x:v>Shares returned at true-up</x:v>
      </x:c>
      <x:c r="C11" s="2"/>
      <x:c r="D11" s="2"/>
      <x:c r="E11" s="17" t="n">
        <x:f>E30</x:f>
        <x:v>0</x:v>
      </x:c>
      <x:c r="F11" s="2"/>
      <x:c r="G11" s="24" t="str">
        <x:v>Cap / reference price</x:v>
      </x:c>
      <x:c r="H11" s="24"/>
      <x:c r="I11" s="33" t="n">
        <x:v>1.25</x:v>
      </x:c>
      <x:c r="J11" s="2"/>
      <x:c r="K11" s="37" t="str">
        <x:v>the floor and cap. Do not use the last price.</x:v>
      </x:c>
    </x:row>
    <x:row r="12" ht="21" customHeight="1">
      <x:c r="B12" s="2" t="str">
        <x:v>Net shares delivered</x:v>
      </x:c>
      <x:c r="C12" s="2"/>
      <x:c r="D12" s="2"/>
      <x:c r="E12" s="17" t="n">
        <x:f>E32</x:f>
        <x:v>1000000</x:v>
      </x:c>
      <x:c r="F12" s="2"/>
      <x:c r="G12" s="24" t="str">
        <x:v>Commission / reference price</x:v>
      </x:c>
      <x:c r="H12" s="24"/>
      <x:c r="I12" s="33" t="n">
        <x:v>0.01</x:v>
      </x:c>
      <x:c r="J12" s="2"/>
      <x:c r="K12" s="37" t="str">
        <x:v>Uses occur before receipts in each month.</x:v>
      </x:c>
    </x:row>
    <x:row r="13" ht="28" customHeight="1">
      <x:c r="B13" s="19" t="str">
        <x:v>Peak additional cash needed (USDm)</x:v>
      </x:c>
      <x:c r="C13" s="19"/>
      <x:c r="D13" s="19"/>
      <x:c r="E13" s="21" t="n">
        <x:f>MAX(H39:H50)</x:f>
        <x:v>20</x:v>
      </x:c>
      <x:c r="F13" s="2"/>
      <x:c r="G13" s="2" t="str">
        <x:v>Valuation average price (USD)</x:v>
      </x:c>
      <x:c r="H13" s="2"/>
      <x:c r="I13" s="31" t="n">
        <x:v>110</x:v>
      </x:c>
      <x:c r="J13" s="2"/>
      <x:c r="K13" s="37" t="str">
        <x:v>A negative balance is an unfunded need.</x:v>
      </x:c>
    </x:row>
    <x:row r="14" ht="21" customHeight="1">
      <x:c r="B14" s="2" t="str">
        <x:v>First funding gap (month)</x:v>
      </x:c>
      <x:c r="C14" s="2"/>
      <x:c r="D14" s="2"/>
      <x:c r="E14" s="17" t="n">
        <x:f>IF(E13=0,"n.a.",_xlfn.MINIFS(B39:B50,H39:H50,"&gt;0"))</x:f>
        <x:v>1</x:v>
      </x:c>
      <x:c r="F14" s="2"/>
      <x:c r="G14" s="2" t="str">
        <x:v>Physical settlement month</x:v>
      </x:c>
      <x:c r="H14" s="2"/>
      <x:c r="I14" s="29" t="n">
        <x:v>6</x:v>
      </x:c>
      <x:c r="J14" s="2"/>
      <x:c r="K14" s="37" t="str">
        <x:v>No bridge borrowing or interest is assumed.</x:v>
      </x:c>
    </x:row>
    <x:row r="15" ht="21" customHeight="1">
      <x:c r="B15" s="2" t="str">
        <x:v>Closing cash, month 12 (USDm)</x:v>
      </x:c>
      <x:c r="C15" s="2"/>
      <x:c r="D15" s="2"/>
      <x:c r="E15" s="15" t="n">
        <x:f>G50</x:f>
        <x:v>89</x:v>
      </x:c>
      <x:c r="F15" s="2"/>
      <x:c r="G15" s="2" t="str">
        <x:v>True-up average price (USD)</x:v>
      </x:c>
      <x:c r="H15" s="2"/>
      <x:c r="I15" s="31" t="n">
        <x:v>100</x:v>
      </x:c>
      <x:c r="J15" s="2"/>
      <x:c r="K15" s="37" t="str">
        <x:v>True-up inputs apply only when needed.</x:v>
      </x:c>
    </x:row>
    <x:row r="16" ht="21" customHeight="1">
      <x:c r="B16" s="2"/>
      <x:c r="C16" s="2"/>
      <x:c r="D16" s="2"/>
      <x:c r="E16" s="2"/>
      <x:c r="F16" s="2"/>
      <x:c r="G16" s="2" t="str">
        <x:v>True-up last-day price (USD)</x:v>
      </x:c>
      <x:c r="H16" s="2"/>
      <x:c r="I16" s="31" t="n">
        <x:v>100</x:v>
      </x:c>
      <x:c r="J16" s="2"/>
      <x:c r="K16" s="37" t="str">
        <x:v>True-up month is at/after physical settlement.</x:v>
      </x:c>
    </x:row>
    <x:row r="17" ht="21" customHeight="1">
      <x:c r="B17" s="2"/>
      <x:c r="C17" s="2"/>
      <x:c r="D17" s="2"/>
      <x:c r="E17" s="2"/>
      <x:c r="F17" s="2"/>
      <x:c r="G17" s="2" t="str">
        <x:v>True-up month</x:v>
      </x:c>
      <x:c r="H17" s="2"/>
      <x:c r="I17" s="29" t="n">
        <x:v>7</x:v>
      </x:c>
      <x:c r="J17" s="2"/>
      <x:c r="K17" s="37" t="str">
        <x:v>These months are assumptions, not terms.</x:v>
      </x:c>
    </x:row>
    <x:row r="18" ht="21" customHeight="1">
      <x:c r="B18" s="2"/>
      <x:c r="C18" s="2"/>
      <x:c r="D18" s="2"/>
      <x:c r="E18" s="2"/>
      <x:c r="F18" s="2"/>
      <x:c r="G18" s="2" t="str">
        <x:v>Opening cash (USDm)</x:v>
      </x:c>
      <x:c r="H18" s="2"/>
      <x:c r="I18" s="35" t="n">
        <x:v>10</x:v>
      </x:c>
      <x:c r="J18" s="2"/>
      <x:c r="K18" s="37" t="str">
        <x:v>Missing required inputs show #N/A.</x:v>
      </x:c>
    </x:row>
    <x:row r="19" ht="21" customHeight="1">
      <x:c r="B19" s="2"/>
      <x:c r="C19" s="2"/>
      <x:c r="D19" s="2"/>
      <x:c r="E19" s="2"/>
      <x:c r="F19" s="2"/>
      <x:c r="G19" s="2"/>
      <x:c r="H19" s="2"/>
      <x:c r="I19" s="2"/>
      <x:c r="J19" s="2"/>
      <x:c r="K19" s="37"/>
    </x:row>
    <x:row r="20" ht="24" customHeight="1">
      <x:c r="B20" s="10" t="str">
        <x:v>Settlement calculation</x:v>
      </x:c>
      <x:c r="C20" s="10"/>
      <x:c r="D20" s="10"/>
      <x:c r="E20" s="10"/>
      <x:c r="F20" s="2"/>
      <x:c r="G20" s="2"/>
      <x:c r="H20" s="2"/>
      <x:c r="I20" s="2"/>
      <x:c r="J20" s="2"/>
      <x:c r="K20" s="37" t="str">
        <x:v>中文：修改蓝字，D4 切换现金或股票交付。</x:v>
      </x:c>
    </x:row>
    <x:row r="21" ht="21" customHeight="1">
      <x:c r="B21" s="2"/>
      <x:c r="C21" s="2"/>
      <x:c r="D21" s="2"/>
      <x:c r="E21" s="2"/>
      <x:c r="F21" s="2"/>
      <x:c r="G21" s="2"/>
      <x:c r="H21" s="2"/>
      <x:c r="I21" s="2"/>
      <x:c r="J21" s="2"/>
      <x:c r="K21" s="37" t="str">
        <x:v>逐月支出填写在 D39:D50，单位为百万美元。</x:v>
      </x:c>
    </x:row>
    <x:row r="22" ht="21" customHeight="1">
      <x:c r="B22" s="2" t="str">
        <x:v>Shares at physical settlement</x:v>
      </x:c>
      <x:c r="C22" s="2"/>
      <x:c r="D22" s="2"/>
      <x:c r="E22" s="17" t="n">
        <x:f>IF(AND(ISNUMBER(I8),I8&gt;0,I8=INT(I8)),I8,NA())</x:f>
        <x:v>1000000</x:v>
      </x:c>
      <x:c r="F22" s="2"/>
      <x:c r="G22" s="2"/>
      <x:c r="H22" s="2"/>
      <x:c r="I22" s="2"/>
      <x:c r="J22" s="2"/>
      <x:c r="K22" s="37" t="str">
        <x:v>每月先支出后收款，负现金表示尚待补足。</x:v>
      </x:c>
    </x:row>
    <x:row r="23" ht="21" customHeight="1">
      <x:c r="B23" s="2" t="str">
        <x:v>Floor price (USD / share)</x:v>
      </x:c>
      <x:c r="C23" s="2"/>
      <x:c r="D23" s="2"/>
      <x:c r="E23" s="38" t="n">
        <x:f>IF(AND(ISNUMBER(I9),I9&gt;0,ISNUMBER(I10),I10&gt;0,I10&lt;1),I9*I10,NA())</x:f>
        <x:v>90</x:v>
      </x:c>
      <x:c r="F23" s="2"/>
      <x:c r="G23" s="2"/>
      <x:c r="H23" s="2"/>
      <x:c r="I23" s="2"/>
      <x:c r="J23" s="2"/>
      <x:c r="K23" s="37" t="str">
        <x:v>股票返还不等于收到可支付建设费用的现金。</x:v>
      </x:c>
    </x:row>
    <x:row r="24" ht="21" customHeight="1">
      <x:c r="B24" s="2" t="str">
        <x:v>Cap price (USD / share)</x:v>
      </x:c>
      <x:c r="C24" s="2"/>
      <x:c r="D24" s="2"/>
      <x:c r="E24" s="38" t="n">
        <x:f>IF(AND(ISNUMBER(I9),I9&gt;0,ISNUMBER(I11),I11&gt;1),I9*I11,NA())</x:f>
        <x:v>125</x:v>
      </x:c>
      <x:c r="F24" s="2"/>
      <x:c r="G24" s="2"/>
      <x:c r="H24" s="2"/>
      <x:c r="I24" s="2"/>
      <x:c r="J24" s="2"/>
      <x:c r="K24" s="37"/>
    </x:row>
    <x:row r="25" ht="21" customHeight="1">
      <x:c r="B25" s="2" t="str">
        <x:v>Collared settlement price (USD)</x:v>
      </x:c>
      <x:c r="C25" s="2"/>
      <x:c r="D25" s="2"/>
      <x:c r="E25" s="38" t="n">
        <x:f>IF(AND(ISNUMBER(I13),I13&gt;=0),MIN(E24,MAX(E23,I13)),NA())</x:f>
        <x:v>110</x:v>
      </x:c>
      <x:c r="F25" s="2"/>
      <x:c r="G25" s="2"/>
      <x:c r="H25" s="2"/>
      <x:c r="I25" s="2"/>
      <x:c r="J25" s="2"/>
      <x:c r="K25" s="37" t="str">
        <x:v>All amounts and dates here are hypothetical.</x:v>
      </x:c>
    </x:row>
    <x:row r="26" ht="21" customHeight="1">
      <x:c r="B26" s="2" t="str">
        <x:v>Commission cash (USDm)</x:v>
      </x:c>
      <x:c r="C26" s="2"/>
      <x:c r="D26" s="2"/>
      <x:c r="E26" s="15" t="n">
        <x:f>IF(AND(ISNUMBER(I12),I12&gt;=0,I12&lt;=0.02,ISNUMBER(I9),I9&gt;0),E22*I9*I12/1000000,NA())</x:f>
        <x:v>1</x:v>
      </x:c>
      <x:c r="F26" s="2"/>
      <x:c r="G26" s="2"/>
      <x:c r="H26" s="2"/>
      <x:c r="I26" s="2"/>
      <x:c r="J26" s="2"/>
      <x:c r="K26" s="37" t="str">
        <x:v>This is not a CoreWeave cash forecast.</x:v>
      </x:c>
    </x:row>
    <x:row r="27" ht="21" customHeight="1">
      <x:c r="B27" s="2" t="str">
        <x:v>Floor cash after commission (USDm)</x:v>
      </x:c>
      <x:c r="C27" s="2"/>
      <x:c r="D27" s="2"/>
      <x:c r="E27" s="15" t="n">
        <x:f>E22*E23/1000000-E26</x:f>
        <x:v>89</x:v>
      </x:c>
      <x:c r="F27" s="2"/>
      <x:c r="G27" s="2"/>
      <x:c r="H27" s="2"/>
      <x:c r="I27" s="2"/>
      <x:c r="J27" s="2"/>
      <x:c r="K27" s="37" t="str">
        <x:v>No option fair value or early termination.</x:v>
      </x:c>
    </x:row>
    <x:row r="28" ht="21" customHeight="1">
      <x:c r="B28" s="2" t="str">
        <x:v>Incremental consideration (USDm)</x:v>
      </x:c>
      <x:c r="C28" s="2"/>
      <x:c r="D28" s="2"/>
      <x:c r="E28" s="15" t="n">
        <x:f>E22*(E25-E23)/1000000</x:f>
        <x:v>20</x:v>
      </x:c>
      <x:c r="F28" s="2"/>
      <x:c r="G28" s="2"/>
      <x:c r="H28" s="2"/>
      <x:c r="I28" s="2"/>
      <x:c r="J28" s="2"/>
      <x:c r="K28" s="37" t="str">
        <x:v>Multiple components: use the linked code.</x:v>
      </x:c>
    </x:row>
    <x:row r="29" ht="21" customHeight="1">
      <x:c r="B29" s="19" t="str">
        <x:v>Cash at physical settlement (USDm)</x:v>
      </x:c>
      <x:c r="C29" s="19"/>
      <x:c r="D29" s="19"/>
      <x:c r="E29" s="39" t="n">
        <x:f>IF(D4="Cash",SUM(E27:E28),IF(D4="Shares",E27,NA()))</x:f>
        <x:v>109</x:v>
      </x:c>
      <x:c r="F29" s="2"/>
      <x:c r="G29" s="2"/>
      <x:c r="H29" s="2"/>
      <x:c r="I29" s="2"/>
      <x:c r="J29" s="2"/>
      <x:c r="K29" s="2"/>
    </x:row>
    <x:row r="30" ht="21" customHeight="1">
      <x:c r="B30" s="2" t="str">
        <x:v>Whole shares returned at true-up</x:v>
      </x:c>
      <x:c r="C30" s="2"/>
      <x:c r="D30" s="2"/>
      <x:c r="E30" s="17" t="n">
        <x:f>IF(D4="Cash",0,IF(D4="Shares",IF(E28=0,0,IF(AND(ISNUMBER(I15),I15&gt;0),INT(E28*1000000/I15),NA())),NA()))</x:f>
        <x:v>0</x:v>
      </x:c>
      <x:c r="F30" s="2"/>
      <x:c r="G30" s="2"/>
      <x:c r="H30" s="2"/>
      <x:c r="I30" s="2"/>
      <x:c r="J30" s="2"/>
      <x:c r="K30" s="2"/>
    </x:row>
    <x:row r="31" ht="21" customHeight="1">
      <x:c r="B31" s="2" t="str">
        <x:v>Fractional-share cash at true-up (USDm)</x:v>
      </x:c>
      <x:c r="C31" s="2"/>
      <x:c r="D31" s="2"/>
      <x:c r="E31" s="16" t="n">
        <x:f>IF(D4="Cash",0,IF(D4="Shares",IF(E28=0,0,IF(AND(ISNUMBER(I15),I15&gt;0,ISNUMBER(I16),I16&gt;=0),(E28*1000000/I15-E30)*I16/1000000,NA())),NA()))</x:f>
        <x:v>0</x:v>
      </x:c>
      <x:c r="F31" s="2"/>
      <x:c r="G31" s="2"/>
      <x:c r="H31" s="2"/>
      <x:c r="I31" s="2"/>
      <x:c r="J31" s="2"/>
      <x:c r="K31" s="2"/>
    </x:row>
    <x:row r="32" ht="21" customHeight="1">
      <x:c r="B32" s="19" t="str">
        <x:v>Net shares delivered</x:v>
      </x:c>
      <x:c r="C32" s="19"/>
      <x:c r="D32" s="19"/>
      <x:c r="E32" s="20" t="n">
        <x:f>E22-E30</x:f>
        <x:v>1000000</x:v>
      </x:c>
      <x:c r="F32" s="2"/>
      <x:c r="G32" s="2"/>
      <x:c r="H32" s="2"/>
      <x:c r="I32" s="2"/>
      <x:c r="J32" s="2"/>
      <x:c r="K32" s="2"/>
    </x:row>
    <x:row r="33" ht="21" customHeight="1">
      <x:c r="B33" s="2"/>
      <x:c r="C33" s="2"/>
      <x:c r="D33" s="2"/>
      <x:c r="E33" s="2"/>
      <x:c r="F33" s="2"/>
      <x:c r="G33" s="2"/>
      <x:c r="H33" s="2"/>
      <x:c r="I33" s="2"/>
      <x:c r="J33" s="2"/>
      <x:c r="K33" s="2"/>
    </x:row>
    <x:row r="34" ht="21" customHeight="1">
      <x:c r="B34" s="2"/>
      <x:c r="C34" s="2"/>
      <x:c r="D34" s="2"/>
      <x:c r="E34" s="2"/>
      <x:c r="F34" s="2"/>
      <x:c r="G34" s="2"/>
      <x:c r="H34" s="2"/>
      <x:c r="I34" s="2"/>
      <x:c r="J34" s="2"/>
      <x:c r="K34" s="2"/>
    </x:row>
    <x:row r="35" ht="21" customHeight="1">
      <x:c r="B35" s="11" t="str">
        <x:v>Monthly cash and share schedule</x:v>
      </x:c>
      <x:c r="C35" s="2"/>
      <x:c r="D35" s="2"/>
      <x:c r="E35" s="2"/>
      <x:c r="F35" s="2"/>
      <x:c r="G35" s="2"/>
      <x:c r="H35" s="2"/>
      <x:c r="I35" s="2"/>
      <x:c r="J35" s="2"/>
      <x:c r="K35" s="2"/>
    </x:row>
    <x:row r="36" ht="21" customHeight="1">
      <x:c r="B36" s="6" t="str">
        <x:v>Cash in USDm. Uses are paid before receipts. Positive net shares are delivered to the dealer; negative shares are returned.</x:v>
      </x:c>
      <x:c r="C36" s="2"/>
      <x:c r="D36" s="2"/>
      <x:c r="E36" s="2"/>
      <x:c r="F36" s="2"/>
      <x:c r="G36" s="2"/>
      <x:c r="H36" s="2"/>
      <x:c r="I36" s="2"/>
      <x:c r="J36" s="2"/>
      <x:c r="K36" s="2"/>
    </x:row>
    <x:row r="37" ht="21" customHeight="1">
      <x:c r="B37" s="2"/>
      <x:c r="C37" s="2"/>
      <x:c r="D37" s="2"/>
      <x:c r="E37" s="2"/>
      <x:c r="F37" s="2"/>
      <x:c r="G37" s="2"/>
      <x:c r="H37" s="2"/>
      <x:c r="I37" s="2"/>
      <x:c r="J37" s="2"/>
      <x:c r="K37" s="2"/>
    </x:row>
    <x:row r="38" ht="33" customHeight="1">
      <x:c r="B38" s="46" t="str">
        <x:v>Month</x:v>
      </x:c>
      <x:c r="C38" s="47" t="str">
        <x:v>Opening cash</x:v>
      </x:c>
      <x:c r="D38" s="47" t="str">
        <x:v>Cash uses</x:v>
      </x:c>
      <x:c r="E38" s="47" t="str">
        <x:v>Cash before
receipts</x:v>
      </x:c>
      <x:c r="F38" s="47" t="str">
        <x:v>Cash received</x:v>
      </x:c>
      <x:c r="G38" s="47" t="str">
        <x:v>Closing cash</x:v>
      </x:c>
      <x:c r="H38" s="47" t="str">
        <x:v>Funding gap</x:v>
      </x:c>
      <x:c r="I38" s="48" t="str">
        <x:v>Net shares
delivered</x:v>
      </x:c>
      <x:c r="J38" s="2"/>
      <x:c r="K38" s="2"/>
    </x:row>
    <x:row r="39" ht="21" customHeight="1">
      <x:c r="B39" s="17" t="n">
        <x:v>1</x:v>
      </x:c>
      <x:c r="C39" s="15" t="n">
        <x:f>IF(AND(ISNUMBER($I$18),$I$18&gt;=0),$I$18,NA())</x:f>
        <x:v>10</x:v>
      </x:c>
      <x:c r="D39" s="51" t="n">
        <x:v>15</x:v>
      </x:c>
      <x:c r="E39" s="15" t="n">
        <x:f>IF(AND(ISNUMBER(D39),D39&gt;=0),C39-D39,NA())</x:f>
        <x:v>-5</x:v>
      </x:c>
      <x:c r="F39" s="15" t="n">
        <x:f>IF(AND(ISNUMBER($I$14),$I$14=INT($I$14),$I$14&gt;=1,$I$14&lt;=12),IF(B39=$I$14,$E$29,0),NA())+IF($E$31=0,0,IF(AND(ISNUMBER($I$17),$I$17=INT($I$17),$I$17&gt;=$I$14,$I$17&lt;=12),IF(B39=$I$17,$E$31,0),NA()))</x:f>
        <x:v>0</x:v>
      </x:c>
      <x:c r="G39" s="15" t="n">
        <x:f>SUM(E39:F39)</x:f>
        <x:v>-5</x:v>
      </x:c>
      <x:c r="H39" s="15" t="n">
        <x:f>MAX(0,-E39,-G39)</x:f>
        <x:v>5</x:v>
      </x:c>
      <x:c r="I39" s="17" t="n">
        <x:f>IF(AND(ISNUMBER($I$14),$I$14=INT($I$14),$I$14&gt;=1,$I$14&lt;=12),IF(B39=$I$14,$E$22,0),NA())-IF($E$30=0,0,IF(AND(ISNUMBER($I$17),$I$17=INT($I$17),$I$17&gt;=$I$14,$I$17&lt;=12),IF(B39=$I$17,$E$30,0),NA()))</x:f>
        <x:v>0</x:v>
      </x:c>
      <x:c r="J39" s="2"/>
      <x:c r="K39" s="2"/>
    </x:row>
    <x:row r="40" ht="21" customHeight="1">
      <x:c r="B40" s="17" t="n">
        <x:v>2</x:v>
      </x:c>
      <x:c r="C40" s="15" t="n">
        <x:f>G39</x:f>
        <x:v>-5</x:v>
      </x:c>
      <x:c r="D40" s="51" t="n">
        <x:v>15</x:v>
      </x:c>
      <x:c r="E40" s="15" t="n">
        <x:f>IF(AND(ISNUMBER(D40),D40&gt;=0),C40-D40,NA())</x:f>
        <x:v>-20</x:v>
      </x:c>
      <x:c r="F40" s="15" t="n">
        <x:f>IF(AND(ISNUMBER($I$14),$I$14=INT($I$14),$I$14&gt;=1,$I$14&lt;=12),IF(B40=$I$14,$E$29,0),NA())+IF($E$31=0,0,IF(AND(ISNUMBER($I$17),$I$17=INT($I$17),$I$17&gt;=$I$14,$I$17&lt;=12),IF(B40=$I$17,$E$31,0),NA()))</x:f>
        <x:v>0</x:v>
      </x:c>
      <x:c r="G40" s="15" t="n">
        <x:f>SUM(E40:F40)</x:f>
        <x:v>-20</x:v>
      </x:c>
      <x:c r="H40" s="15" t="n">
        <x:f>MAX(0,-E40,-G40)</x:f>
        <x:v>20</x:v>
      </x:c>
      <x:c r="I40" s="17" t="n">
        <x:f>IF(AND(ISNUMBER($I$14),$I$14=INT($I$14),$I$14&gt;=1,$I$14&lt;=12),IF(B40=$I$14,$E$22,0),NA())-IF($E$30=0,0,IF(AND(ISNUMBER($I$17),$I$17=INT($I$17),$I$17&gt;=$I$14,$I$17&lt;=12),IF(B40=$I$17,$E$30,0),NA()))</x:f>
        <x:v>0</x:v>
      </x:c>
      <x:c r="J40" s="2"/>
      <x:c r="K40" s="2"/>
    </x:row>
    <x:row r="41" ht="21" customHeight="1">
      <x:c r="B41" s="17" t="n">
        <x:v>3</x:v>
      </x:c>
      <x:c r="C41" s="15" t="n">
        <x:f>G40</x:f>
        <x:v>-20</x:v>
      </x:c>
      <x:c r="D41" s="51" t="n">
        <x:v>0</x:v>
      </x:c>
      <x:c r="E41" s="15" t="n">
        <x:f>IF(AND(ISNUMBER(D41),D41&gt;=0),C41-D41,NA())</x:f>
        <x:v>-20</x:v>
      </x:c>
      <x:c r="F41" s="15" t="n">
        <x:f>IF(AND(ISNUMBER($I$14),$I$14=INT($I$14),$I$14&gt;=1,$I$14&lt;=12),IF(B41=$I$14,$E$29,0),NA())+IF($E$31=0,0,IF(AND(ISNUMBER($I$17),$I$17=INT($I$17),$I$17&gt;=$I$14,$I$17&lt;=12),IF(B41=$I$17,$E$31,0),NA()))</x:f>
        <x:v>0</x:v>
      </x:c>
      <x:c r="G41" s="15" t="n">
        <x:f>SUM(E41:F41)</x:f>
        <x:v>-20</x:v>
      </x:c>
      <x:c r="H41" s="15" t="n">
        <x:f>MAX(0,-E41,-G41)</x:f>
        <x:v>20</x:v>
      </x:c>
      <x:c r="I41" s="17" t="n">
        <x:f>IF(AND(ISNUMBER($I$14),$I$14=INT($I$14),$I$14&gt;=1,$I$14&lt;=12),IF(B41=$I$14,$E$22,0),NA())-IF($E$30=0,0,IF(AND(ISNUMBER($I$17),$I$17=INT($I$17),$I$17&gt;=$I$14,$I$17&lt;=12),IF(B41=$I$17,$E$30,0),NA()))</x:f>
        <x:v>0</x:v>
      </x:c>
      <x:c r="J41" s="2"/>
      <x:c r="K41" s="2"/>
    </x:row>
    <x:row r="42" ht="21" customHeight="1">
      <x:c r="B42" s="17" t="n">
        <x:v>4</x:v>
      </x:c>
      <x:c r="C42" s="15" t="n">
        <x:f>G41</x:f>
        <x:v>-20</x:v>
      </x:c>
      <x:c r="D42" s="51" t="n">
        <x:v>0</x:v>
      </x:c>
      <x:c r="E42" s="15" t="n">
        <x:f>IF(AND(ISNUMBER(D42),D42&gt;=0),C42-D42,NA())</x:f>
        <x:v>-20</x:v>
      </x:c>
      <x:c r="F42" s="15" t="n">
        <x:f>IF(AND(ISNUMBER($I$14),$I$14=INT($I$14),$I$14&gt;=1,$I$14&lt;=12),IF(B42=$I$14,$E$29,0),NA())+IF($E$31=0,0,IF(AND(ISNUMBER($I$17),$I$17=INT($I$17),$I$17&gt;=$I$14,$I$17&lt;=12),IF(B42=$I$17,$E$31,0),NA()))</x:f>
        <x:v>0</x:v>
      </x:c>
      <x:c r="G42" s="15" t="n">
        <x:f>SUM(E42:F42)</x:f>
        <x:v>-20</x:v>
      </x:c>
      <x:c r="H42" s="15" t="n">
        <x:f>MAX(0,-E42,-G42)</x:f>
        <x:v>20</x:v>
      </x:c>
      <x:c r="I42" s="17" t="n">
        <x:f>IF(AND(ISNUMBER($I$14),$I$14=INT($I$14),$I$14&gt;=1,$I$14&lt;=12),IF(B42=$I$14,$E$22,0),NA())-IF($E$30=0,0,IF(AND(ISNUMBER($I$17),$I$17=INT($I$17),$I$17&gt;=$I$14,$I$17&lt;=12),IF(B42=$I$17,$E$30,0),NA()))</x:f>
        <x:v>0</x:v>
      </x:c>
      <x:c r="J42" s="2"/>
      <x:c r="K42" s="2"/>
    </x:row>
    <x:row r="43" ht="21" customHeight="1">
      <x:c r="B43" s="17" t="n">
        <x:v>5</x:v>
      </x:c>
      <x:c r="C43" s="15" t="n">
        <x:f>G42</x:f>
        <x:v>-20</x:v>
      </x:c>
      <x:c r="D43" s="51" t="n">
        <x:v>0</x:v>
      </x:c>
      <x:c r="E43" s="15" t="n">
        <x:f>IF(AND(ISNUMBER(D43),D43&gt;=0),C43-D43,NA())</x:f>
        <x:v>-20</x:v>
      </x:c>
      <x:c r="F43" s="15" t="n">
        <x:f>IF(AND(ISNUMBER($I$14),$I$14=INT($I$14),$I$14&gt;=1,$I$14&lt;=12),IF(B43=$I$14,$E$29,0),NA())+IF($E$31=0,0,IF(AND(ISNUMBER($I$17),$I$17=INT($I$17),$I$17&gt;=$I$14,$I$17&lt;=12),IF(B43=$I$17,$E$31,0),NA()))</x:f>
        <x:v>0</x:v>
      </x:c>
      <x:c r="G43" s="15" t="n">
        <x:f>SUM(E43:F43)</x:f>
        <x:v>-20</x:v>
      </x:c>
      <x:c r="H43" s="15" t="n">
        <x:f>MAX(0,-E43,-G43)</x:f>
        <x:v>20</x:v>
      </x:c>
      <x:c r="I43" s="17" t="n">
        <x:f>IF(AND(ISNUMBER($I$14),$I$14=INT($I$14),$I$14&gt;=1,$I$14&lt;=12),IF(B43=$I$14,$E$22,0),NA())-IF($E$30=0,0,IF(AND(ISNUMBER($I$17),$I$17=INT($I$17),$I$17&gt;=$I$14,$I$17&lt;=12),IF(B43=$I$17,$E$30,0),NA()))</x:f>
        <x:v>0</x:v>
      </x:c>
      <x:c r="J43" s="2"/>
      <x:c r="K43" s="2"/>
    </x:row>
    <x:row r="44" ht="21" customHeight="1">
      <x:c r="B44" s="17" t="n">
        <x:v>6</x:v>
      </x:c>
      <x:c r="C44" s="15" t="n">
        <x:f>G43</x:f>
        <x:v>-20</x:v>
      </x:c>
      <x:c r="D44" s="51" t="n">
        <x:v>0</x:v>
      </x:c>
      <x:c r="E44" s="15" t="n">
        <x:f>IF(AND(ISNUMBER(D44),D44&gt;=0),C44-D44,NA())</x:f>
        <x:v>-20</x:v>
      </x:c>
      <x:c r="F44" s="15" t="n">
        <x:f>IF(AND(ISNUMBER($I$14),$I$14=INT($I$14),$I$14&gt;=1,$I$14&lt;=12),IF(B44=$I$14,$E$29,0),NA())+IF($E$31=0,0,IF(AND(ISNUMBER($I$17),$I$17=INT($I$17),$I$17&gt;=$I$14,$I$17&lt;=12),IF(B44=$I$17,$E$31,0),NA()))</x:f>
        <x:v>109</x:v>
      </x:c>
      <x:c r="G44" s="15" t="n">
        <x:f>SUM(E44:F44)</x:f>
        <x:v>89</x:v>
      </x:c>
      <x:c r="H44" s="15" t="n">
        <x:f>MAX(0,-E44,-G44)</x:f>
        <x:v>20</x:v>
      </x:c>
      <x:c r="I44" s="17" t="n">
        <x:f>IF(AND(ISNUMBER($I$14),$I$14=INT($I$14),$I$14&gt;=1,$I$14&lt;=12),IF(B44=$I$14,$E$22,0),NA())-IF($E$30=0,0,IF(AND(ISNUMBER($I$17),$I$17=INT($I$17),$I$17&gt;=$I$14,$I$17&lt;=12),IF(B44=$I$17,$E$30,0),NA()))</x:f>
        <x:v>1000000</x:v>
      </x:c>
      <x:c r="J44" s="2"/>
      <x:c r="K44" s="2"/>
    </x:row>
    <x:row r="45" ht="21" customHeight="1">
      <x:c r="B45" s="17" t="n">
        <x:v>7</x:v>
      </x:c>
      <x:c r="C45" s="15" t="n">
        <x:f>G44</x:f>
        <x:v>89</x:v>
      </x:c>
      <x:c r="D45" s="51" t="n">
        <x:v>0</x:v>
      </x:c>
      <x:c r="E45" s="15" t="n">
        <x:f>IF(AND(ISNUMBER(D45),D45&gt;=0),C45-D45,NA())</x:f>
        <x:v>89</x:v>
      </x:c>
      <x:c r="F45" s="15" t="n">
        <x:f>IF(AND(ISNUMBER($I$14),$I$14=INT($I$14),$I$14&gt;=1,$I$14&lt;=12),IF(B45=$I$14,$E$29,0),NA())+IF($E$31=0,0,IF(AND(ISNUMBER($I$17),$I$17=INT($I$17),$I$17&gt;=$I$14,$I$17&lt;=12),IF(B45=$I$17,$E$31,0),NA()))</x:f>
        <x:v>0</x:v>
      </x:c>
      <x:c r="G45" s="15" t="n">
        <x:f>SUM(E45:F45)</x:f>
        <x:v>89</x:v>
      </x:c>
      <x:c r="H45" s="15" t="n">
        <x:f>MAX(0,-E45,-G45)</x:f>
        <x:v>0</x:v>
      </x:c>
      <x:c r="I45" s="17" t="n">
        <x:f>IF(AND(ISNUMBER($I$14),$I$14=INT($I$14),$I$14&gt;=1,$I$14&lt;=12),IF(B45=$I$14,$E$22,0),NA())-IF($E$30=0,0,IF(AND(ISNUMBER($I$17),$I$17=INT($I$17),$I$17&gt;=$I$14,$I$17&lt;=12),IF(B45=$I$17,$E$30,0),NA()))</x:f>
        <x:v>0</x:v>
      </x:c>
      <x:c r="J45" s="2"/>
      <x:c r="K45" s="2"/>
    </x:row>
    <x:row r="46" ht="21" customHeight="1">
      <x:c r="B46" s="17" t="n">
        <x:v>8</x:v>
      </x:c>
      <x:c r="C46" s="15" t="n">
        <x:f>G45</x:f>
        <x:v>89</x:v>
      </x:c>
      <x:c r="D46" s="51" t="n">
        <x:v>0</x:v>
      </x:c>
      <x:c r="E46" s="15" t="n">
        <x:f>IF(AND(ISNUMBER(D46),D46&gt;=0),C46-D46,NA())</x:f>
        <x:v>89</x:v>
      </x:c>
      <x:c r="F46" s="15" t="n">
        <x:f>IF(AND(ISNUMBER($I$14),$I$14=INT($I$14),$I$14&gt;=1,$I$14&lt;=12),IF(B46=$I$14,$E$29,0),NA())+IF($E$31=0,0,IF(AND(ISNUMBER($I$17),$I$17=INT($I$17),$I$17&gt;=$I$14,$I$17&lt;=12),IF(B46=$I$17,$E$31,0),NA()))</x:f>
        <x:v>0</x:v>
      </x:c>
      <x:c r="G46" s="15" t="n">
        <x:f>SUM(E46:F46)</x:f>
        <x:v>89</x:v>
      </x:c>
      <x:c r="H46" s="15" t="n">
        <x:f>MAX(0,-E46,-G46)</x:f>
        <x:v>0</x:v>
      </x:c>
      <x:c r="I46" s="17" t="n">
        <x:f>IF(AND(ISNUMBER($I$14),$I$14=INT($I$14),$I$14&gt;=1,$I$14&lt;=12),IF(B46=$I$14,$E$22,0),NA())-IF($E$30=0,0,IF(AND(ISNUMBER($I$17),$I$17=INT($I$17),$I$17&gt;=$I$14,$I$17&lt;=12),IF(B46=$I$17,$E$30,0),NA()))</x:f>
        <x:v>0</x:v>
      </x:c>
      <x:c r="J46" s="2"/>
      <x:c r="K46" s="2"/>
    </x:row>
    <x:row r="47" ht="21" customHeight="1">
      <x:c r="B47" s="17" t="n">
        <x:v>9</x:v>
      </x:c>
      <x:c r="C47" s="15" t="n">
        <x:f>G46</x:f>
        <x:v>89</x:v>
      </x:c>
      <x:c r="D47" s="51" t="n">
        <x:v>0</x:v>
      </x:c>
      <x:c r="E47" s="15" t="n">
        <x:f>IF(AND(ISNUMBER(D47),D47&gt;=0),C47-D47,NA())</x:f>
        <x:v>89</x:v>
      </x:c>
      <x:c r="F47" s="15" t="n">
        <x:f>IF(AND(ISNUMBER($I$14),$I$14=INT($I$14),$I$14&gt;=1,$I$14&lt;=12),IF(B47=$I$14,$E$29,0),NA())+IF($E$31=0,0,IF(AND(ISNUMBER($I$17),$I$17=INT($I$17),$I$17&gt;=$I$14,$I$17&lt;=12),IF(B47=$I$17,$E$31,0),NA()))</x:f>
        <x:v>0</x:v>
      </x:c>
      <x:c r="G47" s="15" t="n">
        <x:f>SUM(E47:F47)</x:f>
        <x:v>89</x:v>
      </x:c>
      <x:c r="H47" s="15" t="n">
        <x:f>MAX(0,-E47,-G47)</x:f>
        <x:v>0</x:v>
      </x:c>
      <x:c r="I47" s="17" t="n">
        <x:f>IF(AND(ISNUMBER($I$14),$I$14=INT($I$14),$I$14&gt;=1,$I$14&lt;=12),IF(B47=$I$14,$E$22,0),NA())-IF($E$30=0,0,IF(AND(ISNUMBER($I$17),$I$17=INT($I$17),$I$17&gt;=$I$14,$I$17&lt;=12),IF(B47=$I$17,$E$30,0),NA()))</x:f>
        <x:v>0</x:v>
      </x:c>
      <x:c r="J47" s="2"/>
      <x:c r="K47" s="2"/>
    </x:row>
    <x:row r="48" ht="21" customHeight="1">
      <x:c r="B48" s="17" t="n">
        <x:v>10</x:v>
      </x:c>
      <x:c r="C48" s="15" t="n">
        <x:f>G47</x:f>
        <x:v>89</x:v>
      </x:c>
      <x:c r="D48" s="51" t="n">
        <x:v>0</x:v>
      </x:c>
      <x:c r="E48" s="15" t="n">
        <x:f>IF(AND(ISNUMBER(D48),D48&gt;=0),C48-D48,NA())</x:f>
        <x:v>89</x:v>
      </x:c>
      <x:c r="F48" s="15" t="n">
        <x:f>IF(AND(ISNUMBER($I$14),$I$14=INT($I$14),$I$14&gt;=1,$I$14&lt;=12),IF(B48=$I$14,$E$29,0),NA())+IF($E$31=0,0,IF(AND(ISNUMBER($I$17),$I$17=INT($I$17),$I$17&gt;=$I$14,$I$17&lt;=12),IF(B48=$I$17,$E$31,0),NA()))</x:f>
        <x:v>0</x:v>
      </x:c>
      <x:c r="G48" s="15" t="n">
        <x:f>SUM(E48:F48)</x:f>
        <x:v>89</x:v>
      </x:c>
      <x:c r="H48" s="15" t="n">
        <x:f>MAX(0,-E48,-G48)</x:f>
        <x:v>0</x:v>
      </x:c>
      <x:c r="I48" s="17" t="n">
        <x:f>IF(AND(ISNUMBER($I$14),$I$14=INT($I$14),$I$14&gt;=1,$I$14&lt;=12),IF(B48=$I$14,$E$22,0),NA())-IF($E$30=0,0,IF(AND(ISNUMBER($I$17),$I$17=INT($I$17),$I$17&gt;=$I$14,$I$17&lt;=12),IF(B48=$I$17,$E$30,0),NA()))</x:f>
        <x:v>0</x:v>
      </x:c>
      <x:c r="J48" s="2"/>
      <x:c r="K48" s="2"/>
    </x:row>
    <x:row r="49" ht="21" customHeight="1">
      <x:c r="B49" s="17" t="n">
        <x:v>11</x:v>
      </x:c>
      <x:c r="C49" s="15" t="n">
        <x:f>G48</x:f>
        <x:v>89</x:v>
      </x:c>
      <x:c r="D49" s="51" t="n">
        <x:v>0</x:v>
      </x:c>
      <x:c r="E49" s="15" t="n">
        <x:f>IF(AND(ISNUMBER(D49),D49&gt;=0),C49-D49,NA())</x:f>
        <x:v>89</x:v>
      </x:c>
      <x:c r="F49" s="15" t="n">
        <x:f>IF(AND(ISNUMBER($I$14),$I$14=INT($I$14),$I$14&gt;=1,$I$14&lt;=12),IF(B49=$I$14,$E$29,0),NA())+IF($E$31=0,0,IF(AND(ISNUMBER($I$17),$I$17=INT($I$17),$I$17&gt;=$I$14,$I$17&lt;=12),IF(B49=$I$17,$E$31,0),NA()))</x:f>
        <x:v>0</x:v>
      </x:c>
      <x:c r="G49" s="15" t="n">
        <x:f>SUM(E49:F49)</x:f>
        <x:v>89</x:v>
      </x:c>
      <x:c r="H49" s="15" t="n">
        <x:f>MAX(0,-E49,-G49)</x:f>
        <x:v>0</x:v>
      </x:c>
      <x:c r="I49" s="17" t="n">
        <x:f>IF(AND(ISNUMBER($I$14),$I$14=INT($I$14),$I$14&gt;=1,$I$14&lt;=12),IF(B49=$I$14,$E$22,0),NA())-IF($E$30=0,0,IF(AND(ISNUMBER($I$17),$I$17=INT($I$17),$I$17&gt;=$I$14,$I$17&lt;=12),IF(B49=$I$17,$E$30,0),NA()))</x:f>
        <x:v>0</x:v>
      </x:c>
      <x:c r="J49" s="2"/>
      <x:c r="K49" s="2"/>
    </x:row>
    <x:row r="50" ht="21" customHeight="1">
      <x:c r="B50" s="17" t="n">
        <x:v>12</x:v>
      </x:c>
      <x:c r="C50" s="15" t="n">
        <x:f>G49</x:f>
        <x:v>89</x:v>
      </x:c>
      <x:c r="D50" s="51" t="n">
        <x:v>0</x:v>
      </x:c>
      <x:c r="E50" s="15" t="n">
        <x:f>IF(AND(ISNUMBER(D50),D50&gt;=0),C50-D50,NA())</x:f>
        <x:v>89</x:v>
      </x:c>
      <x:c r="F50" s="15" t="n">
        <x:f>IF(AND(ISNUMBER($I$14),$I$14=INT($I$14),$I$14&gt;=1,$I$14&lt;=12),IF(B50=$I$14,$E$29,0),NA())+IF($E$31=0,0,IF(AND(ISNUMBER($I$17),$I$17=INT($I$17),$I$17&gt;=$I$14,$I$17&lt;=12),IF(B50=$I$17,$E$31,0),NA()))</x:f>
        <x:v>0</x:v>
      </x:c>
      <x:c r="G50" s="15" t="n">
        <x:f>SUM(E50:F50)</x:f>
        <x:v>89</x:v>
      </x:c>
      <x:c r="H50" s="15" t="n">
        <x:f>MAX(0,-E50,-G50)</x:f>
        <x:v>0</x:v>
      </x:c>
      <x:c r="I50" s="17" t="n">
        <x:f>IF(AND(ISNUMBER($I$14),$I$14=INT($I$14),$I$14&gt;=1,$I$14&lt;=12),IF(B50=$I$14,$E$22,0),NA())-IF($E$30=0,0,IF(AND(ISNUMBER($I$17),$I$17=INT($I$17),$I$17&gt;=$I$14,$I$17&lt;=12),IF(B50=$I$17,$E$30,0),NA()))</x:f>
        <x:v>0</x:v>
      </x:c>
      <x:c r="J50" s="2"/>
      <x:c r="K50" s="2"/>
    </x:row>
    <x:row r="51" ht="21" customHeight="1">
      <x:c r="B51" s="56" t="str">
        <x:v>Total / final</x:v>
      </x:c>
      <x:c r="C51" s="54"/>
      <x:c r="D51" s="54" t="n">
        <x:f>IF(COUNT(D39:D50)=12,SUM(D39:D50),NA())</x:f>
        <x:v>30</x:v>
      </x:c>
      <x:c r="E51" s="54"/>
      <x:c r="F51" s="54" t="n">
        <x:f>SUM(F39:F50)</x:f>
        <x:v>109</x:v>
      </x:c>
      <x:c r="G51" s="54" t="n">
        <x:f>G50</x:f>
        <x:v>89</x:v>
      </x:c>
      <x:c r="H51" s="54" t="n">
        <x:f>MAX(H39:H50)</x:f>
        <x:v>20</x:v>
      </x:c>
      <x:c r="I51" s="55" t="n">
        <x:f>SUM(I39:I50)</x:f>
        <x:v>1000000</x:v>
      </x:c>
      <x:c r="J51" s="2"/>
      <x:c r="K51" s="2"/>
    </x:row>
    <x:row r="52" ht="21" customHeight="1">
      <x:c r="B52" s="2"/>
      <x:c r="C52" s="2"/>
      <x:c r="D52" s="2"/>
      <x:c r="E52" s="2"/>
      <x:c r="F52" s="2"/>
      <x:c r="G52" s="2"/>
      <x:c r="H52" s="2"/>
      <x:c r="I52" s="2"/>
      <x:c r="J52" s="2"/>
      <x:c r="K52" s="2"/>
    </x:row>
    <x:row r="53" ht="21" customHeight="1">
      <x:c r="B53" s="2"/>
      <x:c r="C53" s="2"/>
      <x:c r="D53" s="2"/>
      <x:c r="E53" s="2"/>
      <x:c r="F53" s="2"/>
      <x:c r="G53" s="2"/>
      <x:c r="H53" s="2"/>
      <x:c r="I53" s="2"/>
      <x:c r="J53" s="2"/>
      <x:c r="K53" s="2"/>
    </x:row>
    <x:row r="54" ht="21" customHeight="1">
      <x:c r="B54" s="11" t="str">
        <x:v>Sources and scope</x:v>
      </x:c>
      <x:c r="C54" s="2"/>
      <x:c r="D54" s="2"/>
      <x:c r="E54" s="2"/>
      <x:c r="F54" s="2"/>
      <x:c r="G54" s="2"/>
      <x:c r="H54" s="2"/>
      <x:c r="I54" s="2"/>
      <x:c r="J54" s="2"/>
      <x:c r="K54" s="2"/>
    </x:row>
    <x:row r="55" ht="21" customHeight="1">
      <x:c r="B55" s="6" t="str">
        <x:v>Source: AI Infra Credit, AI Financing's Equity Window, September 21, 2026. All numeric inputs are independent illustrations.</x:v>
      </x:c>
      <x:c r="C55" s="6"/>
      <x:c r="D55" s="6"/>
      <x:c r="E55" s="6"/>
      <x:c r="F55" s="6"/>
      <x:c r="G55" s="6"/>
      <x:c r="H55" s="6"/>
      <x:c r="I55" s="6"/>
      <x:c r="J55" s="6"/>
      <x:c r="K55" s="6"/>
    </x:row>
    <x:row r="56" ht="21" customHeight="1">
      <x:c r="B56" s="6" t="str">
        <x:v>https://aiinfracredit.com/en/research/ais-equity-window</x:v>
      </x:c>
      <x:c r="C56" s="6"/>
      <x:c r="D56" s="6"/>
      <x:c r="E56" s="6"/>
      <x:c r="F56" s="6"/>
      <x:c r="G56" s="6"/>
      <x:c r="H56" s="6"/>
      <x:c r="I56" s="6"/>
      <x:c r="J56" s="6"/>
      <x:c r="K56" s="6"/>
    </x:row>
    <x:row r="57" ht="21" customHeight="1">
      <x:c r="B57" s="6" t="str">
        <x:v>https://aiinfracredit.com/downloads/forward-equity-model.mjs</x:v>
      </x:c>
      <x:c r="C57" s="6"/>
      <x:c r="D57" s="6"/>
      <x:c r="E57" s="6"/>
      <x:c r="F57" s="6"/>
      <x:c r="G57" s="6"/>
      <x:c r="H57" s="6"/>
      <x:c r="I57" s="6"/>
      <x:c r="J57" s="6"/>
      <x:c r="K57" s="6"/>
    </x:row>
    <x:row r="58" ht="21" customHeight="1">
      <x:c r="B58" s="6" t="str">
        <x:v>Mechanism: CoreWeave distribution agreement, September 17, 2026, Exhibit B, pages B-9 to B-10.</x:v>
      </x:c>
      <x:c r="C58" s="6"/>
      <x:c r="D58" s="6"/>
      <x:c r="E58" s="6"/>
      <x:c r="F58" s="6"/>
      <x:c r="G58" s="6"/>
      <x:c r="H58" s="6"/>
      <x:c r="I58" s="6"/>
      <x:c r="J58" s="6"/>
      <x:c r="K58" s="6"/>
    </x:row>
    <x:row r="59" ht="21" customHeight="1">
      <x:c r="B59" s="6" t="str">
        <x:v>https://www.sec.gov/Archives/edgar/data/1769628/000176962826000429/ex11.htm</x:v>
      </x:c>
      <x:c r="C59" s="6"/>
      <x:c r="D59" s="6"/>
      <x:c r="E59" s="6"/>
      <x:c r="F59" s="6"/>
      <x:c r="G59" s="6"/>
      <x:c r="H59" s="6"/>
      <x:c r="I59" s="6"/>
      <x:c r="J59" s="6"/>
      <x:c r="K59" s="6"/>
    </x:row>
    <x:row r="60" ht="21" customHeight="1">
      <x:c r="B60" s="6" t="str">
        <x:v>Only normal single-component settlement is modeled. Months are not contractual business-day calculations.</x:v>
      </x:c>
      <x:c r="C60" s="6"/>
      <x:c r="D60" s="6"/>
      <x:c r="E60" s="6"/>
      <x:c r="F60" s="6"/>
      <x:c r="G60" s="6"/>
      <x:c r="H60" s="6"/>
      <x:c r="I60" s="6"/>
      <x:c r="J60" s="6"/>
      <x:c r="K60" s="6"/>
    </x:row>
    <x:row r="61" ht="21" customHeight="1">
      <x:c r="B61" s="6" t="str">
        <x:v>No issuer proceeds from the forward seller's initial borrowed-share sales. This model starts with cash already held.</x:v>
      </x:c>
      <x:c r="C61" s="6"/>
      <x:c r="D61" s="6"/>
      <x:c r="E61" s="6"/>
      <x:c r="F61" s="6"/>
      <x:c r="G61" s="6"/>
      <x:c r="H61" s="6"/>
      <x:c r="I61" s="6"/>
      <x:c r="J61" s="6"/>
      <x:c r="K61" s="6"/>
    </x:row>
  </x:sheetData>
  <x:conditionalFormatting sqref="E13:E13">
    <x:cfRule type="cellIs" dxfId="0" priority="1" operator="greaterThan">
      <x:formula>0</x:formula>
    </x:cfRule>
  </x:conditionalFormatting>
  <x:conditionalFormatting sqref="E8:E15">
    <x:cfRule type="containsErrors" dxfId="1" priority="2"/>
  </x:conditionalFormatting>
  <x:conditionalFormatting sqref="D4:D4">
    <x:cfRule type="expression" dxfId="2" priority="3">
      <x:formula>NOT(OR(D4="Cash",D4="Shares"))</x:formula>
    </x:cfRule>
  </x:conditionalFormatting>
  <x:conditionalFormatting sqref="I8:I8">
    <x:cfRule type="expression" dxfId="3" priority="4">
      <x:formula>NOT(AND(ISNUMBER(I8),I8&gt;0,I8=INT(I8)))</x:formula>
    </x:cfRule>
  </x:conditionalFormatting>
  <x:conditionalFormatting sqref="I9:I9">
    <x:cfRule type="expression" dxfId="4" priority="5">
      <x:formula>NOT(AND(ISNUMBER(I9),I9&gt;0))</x:formula>
    </x:cfRule>
  </x:conditionalFormatting>
  <x:conditionalFormatting sqref="I10:I10">
    <x:cfRule type="expression" dxfId="5" priority="6">
      <x:formula>NOT(AND(ISNUMBER(I10),I10&gt;0,I10&lt;1))</x:formula>
    </x:cfRule>
  </x:conditionalFormatting>
  <x:conditionalFormatting sqref="I11:I11">
    <x:cfRule type="expression" dxfId="6" priority="7">
      <x:formula>NOT(AND(ISNUMBER(I11),I11&gt;1))</x:formula>
    </x:cfRule>
  </x:conditionalFormatting>
  <x:conditionalFormatting sqref="I12:I12">
    <x:cfRule type="expression" dxfId="7" priority="8">
      <x:formula>NOT(AND(ISNUMBER(I12),I12&gt;=0,I12&lt;=0.02))</x:formula>
    </x:cfRule>
  </x:conditionalFormatting>
  <x:conditionalFormatting sqref="I13:I13">
    <x:cfRule type="expression" dxfId="8" priority="9">
      <x:formula>NOT(AND(ISNUMBER(I13),I13&gt;=0))</x:formula>
    </x:cfRule>
  </x:conditionalFormatting>
  <x:conditionalFormatting sqref="I14:I14">
    <x:cfRule type="expression" dxfId="9" priority="10">
      <x:formula>NOT(AND(ISNUMBER($I$14),$I$14=INT($I$14),$I$14&gt;=1,$I$14&lt;=12))</x:formula>
    </x:cfRule>
  </x:conditionalFormatting>
  <x:conditionalFormatting sqref="I15:I15">
    <x:cfRule type="expression" dxfId="10" priority="11">
      <x:formula>NOT(OR($D$4="Cash",$E$28=0,AND(ISNUMBER(I15),I15&gt;0)))</x:formula>
    </x:cfRule>
  </x:conditionalFormatting>
  <x:conditionalFormatting sqref="I16:I16">
    <x:cfRule type="expression" dxfId="11" priority="12">
      <x:formula>NOT(OR($D$4="Cash",$E$28=0,AND(ISNUMBER(I16),I16&gt;=0)))</x:formula>
    </x:cfRule>
  </x:conditionalFormatting>
  <x:conditionalFormatting sqref="I17:I17">
    <x:cfRule type="expression" dxfId="12" priority="13">
      <x:formula>NOT(OR($D$4="Cash",AND($E$30=0,$E$31=0),AND(ISNUMBER($I$17),$I$17=INT($I$17),$I$17&gt;=$I$14,$I$17&lt;=12)))</x:formula>
    </x:cfRule>
  </x:conditionalFormatting>
  <x:conditionalFormatting sqref="I18:I18">
    <x:cfRule type="expression" dxfId="13" priority="14">
      <x:formula>NOT(AND(ISNUMBER(I18),I18&gt;=0))</x:formula>
    </x:cfRule>
  </x:conditionalFormatting>
  <x:conditionalFormatting sqref="D39:D50">
    <x:cfRule type="expression" dxfId="14" priority="15">
      <x:formula>NOT(AND(ISNUMBER(D39),D39&gt;=0))</x:formula>
    </x:cfRule>
  </x:conditionalFormatting>
  <x:conditionalFormatting sqref="G39:G50">
    <x:cfRule type="cellIs" dxfId="15" priority="16" operator="lessThan">
      <x:formula>0</x:formula>
    </x:cfRule>
  </x:conditionalFormatting>
  <x:conditionalFormatting sqref="H39:H50">
    <x:cfRule type="cellIs" dxfId="16" priority="17" operator="greaterThan">
      <x:formula>0</x:formula>
    </x:cfRule>
  </x:conditionalFormatting>
  <x:dataValidations count="5">
    <x:dataValidation type="list" sqref="D4">
      <x:formula1>"Cash,Shares"</x:formula1>
    </x:dataValidation>
    <x:dataValidation type="whole" operator="between" sqref="I14">
      <x:formula1>1</x:formula1>
      <x:formula2>12</x:formula2>
    </x:dataValidation>
    <x:dataValidation type="whole" operator="between" sqref="I17">
      <x:formula1>1</x:formula1>
      <x:formula2>12</x:formula2>
    </x:dataValidation>
    <x:dataValidation type="whole" operator="greaterThan" sqref="I8">
      <x:formula1>0</x:formula1>
    </x:dataValidation>
    <x:dataValidation type="decimal" operator="greaterThanOrEqual" sqref="D39:D50">
      <x:formula1>0</x:formula1>
    </x:dataValidation>
  </x:dataValidations>
  <x:pageMargins left="0.7" right="0.7" top="0.75" bottom="0.75" header="0.3" footer="0.3"/>
</x:worksheet>
</file>